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передача'!$G$124:$J$124</definedName>
    <definedName name="POWER_TOTAL_DISBALANCE">'46 - передача'!$F$124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передача'!$C$147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<sst xmlns="http://schemas.openxmlformats.org/spreadsheetml/2006/main" count="8752" uniqueCount="850">
  <si>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</si>
  <si>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</si>
  <si>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</si>
  <si>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</si>
  <si>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</si>
  <si>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</si>
  <si>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</si>
  <si>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</si>
  <si>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</si>
  <si>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</si>
  <si>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</si>
  <si>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</si>
  <si>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</si>
  <si>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</si>
  <si>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</si>
  <si>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</si>
  <si>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</si>
  <si>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</si>
  <si>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</si>
  <si>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</si>
  <si>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</si>
  <si>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</si>
  <si>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</si>
  <si>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</si>
  <si>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</si>
  <si>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</si>
  <si>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</si>
  <si>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</si>
  <si>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</si>
  <si>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</si>
  <si>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</si>
  <si>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</si>
  <si>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</si>
  <si>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</si>
  <si>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</si>
  <si>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</si>
  <si>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</si>
  <si>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</si>
  <si>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</si>
  <si>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</si>
  <si>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</si>
  <si>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</si>
  <si>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</si>
  <si>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</si>
  <si>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</si>
  <si>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</si>
  <si>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</si>
  <si>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</si>
  <si>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</si>
  <si>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</si>
  <si>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</si>
  <si>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</si>
  <si>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</si>
  <si>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</si>
  <si>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</si>
  <si>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</si>
  <si>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</si>
  <si>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</si>
  <si>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</si>
  <si>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</si>
  <si>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</si>
  <si>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</si>
  <si>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</si>
  <si>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</si>
  <si>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</si>
  <si>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</si>
  <si>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</si>
  <si>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</si>
  <si>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</si>
  <si>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</si>
  <si>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</si>
  <si>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</si>
  <si>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</si>
  <si>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</si>
  <si>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</si>
  <si>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</si>
  <si>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</si>
  <si>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</si>
  <si>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</si>
  <si>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</si>
  <si>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</si>
  <si>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</si>
  <si>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</si>
  <si>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</si>
  <si>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</si>
  <si>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</si>
  <si>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</si>
  <si>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</si>
  <si>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</si>
  <si>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</si>
  <si>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</si>
  <si>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</si>
  <si>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</si>
  <si>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</si>
  <si>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</si>
  <si>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</si>
  <si>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</si>
  <si>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</si>
  <si>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</si>
  <si>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</si>
  <si>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</si>
  <si>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</si>
  <si>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</si>
  <si>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</si>
  <si>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</si>
  <si>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</si>
  <si>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</si>
  <si>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</si>
  <si>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</si>
  <si>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</si>
  <si>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</si>
  <si>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</si>
  <si>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</si>
  <si>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</si>
  <si>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</si>
  <si>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</si>
  <si>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</si>
  <si>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</si>
  <si>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</si>
  <si>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</si>
  <si>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</si>
  <si>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</si>
  <si>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</si>
  <si>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</si>
  <si>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</si>
  <si>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</si>
  <si>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</si>
  <si>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</si>
  <si>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</si>
  <si>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</si>
  <si>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</si>
  <si>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</si>
  <si>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</si>
  <si>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</si>
  <si>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</si>
  <si>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</si>
  <si>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</si>
  <si>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</si>
  <si>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</si>
  <si>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</si>
  <si>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</si>
  <si>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</si>
  <si>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</si>
  <si>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</si>
  <si>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</si>
  <si>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</si>
  <si>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</si>
  <si>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</si>
  <si>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</si>
  <si>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</si>
  <si>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</si>
  <si>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</si>
  <si>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</si>
  <si>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</si>
  <si>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</si>
  <si>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</si>
  <si>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</si>
  <si>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</si>
  <si>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</si>
  <si>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</si>
  <si>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</si>
  <si>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</si>
  <si>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</si>
  <si>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</si>
  <si>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</si>
  <si>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</si>
  <si>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</si>
  <si>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</si>
  <si>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</si>
  <si>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</si>
  <si>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</si>
  <si>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</si>
  <si>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</si>
  <si>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</si>
  <si>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</si>
  <si>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</si>
  <si>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</si>
  <si>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</si>
  <si>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</si>
  <si>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</si>
  <si>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</si>
  <si>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</si>
  <si>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</si>
  <si>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</si>
  <si>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</si>
  <si>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</si>
  <si>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</si>
  <si>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</si>
  <si>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</si>
  <si>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</si>
  <si>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</si>
  <si>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</si>
  <si>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</si>
  <si>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</si>
  <si>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</si>
  <si>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</si>
  <si>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</si>
  <si>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</si>
  <si>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</si>
  <si>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</si>
  <si>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</si>
  <si>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</si>
  <si>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</si>
  <si>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</si>
  <si>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</si>
  <si>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</si>
  <si>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</si>
  <si>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</si>
  <si>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</si>
  <si>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</si>
  <si>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</si>
  <si>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</si>
  <si>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</si>
  <si>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</si>
  <si>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</si>
  <si>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</si>
  <si>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</si>
  <si>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</si>
  <si>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</si>
  <si>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</si>
  <si>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</si>
  <si>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</si>
  <si>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</si>
  <si>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</si>
  <si>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</si>
  <si>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</si>
  <si>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</si>
  <si>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</si>
  <si>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</si>
  <si>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</si>
  <si>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</si>
  <si>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</si>
  <si>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</si>
  <si>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</si>
  <si>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</si>
  <si>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</si>
  <si>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</si>
  <si>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</si>
  <si>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</si>
  <si>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</si>
  <si>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</si>
  <si>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</si>
  <si>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</si>
  <si>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</si>
  <si>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</si>
  <si>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</si>
  <si>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</si>
  <si>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</si>
  <si>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</si>
  <si>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</si>
  <si>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</si>
  <si>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</si>
  <si>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</si>
  <si>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</si>
  <si>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</si>
  <si>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</si>
  <si>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</si>
  <si>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</si>
  <si>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</si>
  <si>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</si>
  <si>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</si>
  <si>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</si>
  <si>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</si>
  <si>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</si>
  <si>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</si>
  <si>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</si>
  <si>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</si>
  <si>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</si>
  <si>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</si>
  <si>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</si>
  <si>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</si>
  <si>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</si>
  <si>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</si>
  <si>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</si>
  <si>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</si>
  <si>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</si>
  <si>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</si>
  <si>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</si>
  <si>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</si>
  <si>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</si>
  <si>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</si>
  <si>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</si>
  <si>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</si>
  <si>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</si>
  <si>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</si>
  <si>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</si>
  <si>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</si>
  <si>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</si>
  <si>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</si>
  <si>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</si>
  <si>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</si>
  <si>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</si>
  <si>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</si>
  <si>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</si>
  <si>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</si>
  <si>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</si>
  <si>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</si>
  <si>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</si>
  <si>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</si>
  <si>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</si>
  <si>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</si>
  <si>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</si>
  <si>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</si>
  <si>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</si>
  <si>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</si>
  <si>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</si>
  <si>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</si>
  <si>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</si>
  <si>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</si>
  <si>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</si>
  <si>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</si>
  <si>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</si>
  <si>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</si>
  <si>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</si>
  <si>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</si>
  <si>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</si>
  <si>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</si>
  <si>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</si>
  <si>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</si>
  <si>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</si>
  <si>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</si>
  <si>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</si>
  <si>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</si>
  <si>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</si>
  <si>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</si>
  <si>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</si>
  <si>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</si>
  <si>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</si>
  <si>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</si>
  <si>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</si>
  <si>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</si>
  <si>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</si>
  <si>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</si>
  <si>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</si>
  <si>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</si>
  <si>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</si>
  <si>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</si>
  <si>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</si>
  <si>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</si>
  <si>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</si>
  <si>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</si>
  <si>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</si>
  <si>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</si>
  <si>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</si>
  <si>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</si>
  <si>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</si>
  <si>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</si>
  <si>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</si>
  <si>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</si>
  <si>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</si>
  <si>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</si>
  <si>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</si>
  <si>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</si>
  <si>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</si>
  <si>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</si>
  <si>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</si>
  <si>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</si>
  <si>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</si>
  <si>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</si>
  <si>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</si>
  <si>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</si>
  <si>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</si>
  <si>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</si>
  <si>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</si>
  <si>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</si>
  <si>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</si>
  <si>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</si>
  <si>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</si>
  <si>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</si>
  <si>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</si>
  <si>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</si>
  <si>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</si>
  <si>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</si>
  <si>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</si>
  <si>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</si>
  <si>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</si>
  <si>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</si>
  <si>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</si>
  <si>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</si>
  <si>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</si>
  <si>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</si>
  <si>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</si>
  <si>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</si>
  <si>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</si>
  <si>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</si>
  <si>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</si>
  <si>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</si>
  <si>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</si>
  <si>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</si>
  <si>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</si>
  <si>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</si>
  <si>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</si>
  <si>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</si>
  <si>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</si>
  <si>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</si>
  <si>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</si>
  <si>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</si>
  <si>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</si>
  <si>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</si>
  <si>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</si>
  <si>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</si>
  <si>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</si>
  <si>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</si>
  <si>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</si>
  <si>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</si>
  <si>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</si>
  <si>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</si>
  <si>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</si>
  <si>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</si>
  <si>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</si>
  <si>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</si>
  <si>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</si>
  <si>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</si>
  <si>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</si>
  <si>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</si>
  <si>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</si>
  <si>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</si>
  <si>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</si>
  <si>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</si>
  <si>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</si>
  <si>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</si>
  <si>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</si>
  <si>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</si>
  <si>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</si>
  <si>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</si>
  <si>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</si>
  <si>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</si>
  <si>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</si>
  <si>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</si>
  <si>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</si>
  <si>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</si>
  <si>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</si>
  <si>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</si>
  <si>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</si>
  <si>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</si>
  <si>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</si>
  <si>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</si>
  <si>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</si>
  <si>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</si>
  <si>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</si>
  <si>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</si>
  <si>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</si>
  <si>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</si>
  <si>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</si>
  <si>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</si>
  <si>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</si>
  <si>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</si>
  <si>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</si>
  <si>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</si>
  <si>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</si>
  <si>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</si>
  <si>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</si>
  <si>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</si>
  <si>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</si>
  <si>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</si>
  <si>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</si>
  <si>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</si>
  <si>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</si>
  <si>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</si>
  <si>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</si>
  <si>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</si>
  <si>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</si>
  <si>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</si>
  <si>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</si>
  <si>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</si>
  <si>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</si>
  <si>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</si>
  <si>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</si>
  <si>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</si>
  <si>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</si>
  <si>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</si>
  <si>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</si>
  <si>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</si>
  <si>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</si>
  <si>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</si>
  <si>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</si>
  <si>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</si>
  <si>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</si>
  <si>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</si>
  <si>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</si>
  <si>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</si>
  <si>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</si>
  <si>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</si>
  <si>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</si>
  <si>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</si>
  <si>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</si>
  <si>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</si>
  <si>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</si>
  <si>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</si>
  <si>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</si>
  <si>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</si>
  <si>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</si>
  <si>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</si>
  <si>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</si>
  <si>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</si>
  <si>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</si>
  <si>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</si>
  <si>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</si>
  <si>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</si>
  <si>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</si>
  <si>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</si>
  <si>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</si>
  <si>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</si>
  <si>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</si>
  <si>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</si>
  <si>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</si>
  <si>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</si>
  <si>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</si>
  <si>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</si>
  <si>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</si>
  <si>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</si>
  <si>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</si>
  <si>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</si>
  <si>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</si>
  <si>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</si>
  <si>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</si>
  <si>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</si>
  <si>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</si>
  <si>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</si>
  <si>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</si>
  <si>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</si>
  <si>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</si>
  <si>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</si>
  <si>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</si>
  <si>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</si>
  <si>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</si>
  <si>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</si>
  <si>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</si>
  <si>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</si>
  <si>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</si>
  <si>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</si>
  <si>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</si>
  <si>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</si>
  <si>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</si>
  <si>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</si>
  <si>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</si>
  <si>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</si>
  <si>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</si>
  <si>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</si>
  <si>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</si>
  <si>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</si>
  <si>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</si>
  <si>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</si>
  <si>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</si>
  <si>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</si>
  <si>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</si>
  <si>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</si>
  <si>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</si>
  <si>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</si>
  <si>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</si>
  <si>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</si>
  <si>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</si>
  <si>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</si>
  <si>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</si>
  <si>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</si>
  <si>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</si>
  <si>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</si>
  <si>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</si>
  <si>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</si>
  <si>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</si>
  <si>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</si>
  <si>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</si>
  <si>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</si>
  <si>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</si>
  <si>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</si>
  <si>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</si>
  <si>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</si>
  <si>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</si>
  <si>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</si>
  <si>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</si>
  <si>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</si>
  <si>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</si>
  <si>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</si>
  <si>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</si>
  <si>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</si>
  <si>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</si>
  <si>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</si>
  <si>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</si>
  <si>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</si>
  <si>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</si>
  <si>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</si>
  <si>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</si>
  <si>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</si>
  <si>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</si>
  <si>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</si>
  <si>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</si>
  <si>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</si>
  <si>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</si>
  <si>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</si>
  <si>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</si>
  <si>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</si>
  <si>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</si>
  <si>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</si>
  <si>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</si>
  <si>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</si>
  <si>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</si>
  <si>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</si>
  <si>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</si>
  <si>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</si>
  <si>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</si>
  <si>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</si>
  <si>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</si>
  <si>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</si>
  <si>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</si>
  <si>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</si>
  <si>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</si>
  <si>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</si>
  <si>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</si>
  <si>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</si>
  <si>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</si>
  <si>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</si>
  <si>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</si>
  <si>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</si>
  <si>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</si>
  <si>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</si>
  <si>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</si>
  <si>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</si>
  <si>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</si>
  <si>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</si>
  <si>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</si>
  <si>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</si>
  <si>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</si>
  <si>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</si>
  <si>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</si>
  <si>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</si>
  <si>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</si>
  <si>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</si>
  <si>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</si>
  <si>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</si>
  <si>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</si>
  <si>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</si>
  <si>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</si>
  <si>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</si>
  <si>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</si>
  <si>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</si>
  <si>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</si>
  <si>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</si>
  <si>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</si>
  <si>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</si>
  <si>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</si>
  <si>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</si>
  <si>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</si>
  <si>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</si>
  <si>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</si>
  <si>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</si>
  <si>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</si>
  <si>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</si>
  <si>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</si>
  <si>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</si>
  <si>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</si>
  <si>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</si>
  <si>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</si>
  <si>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</si>
  <si>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</si>
  <si>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</si>
  <si>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</si>
  <si>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</si>
  <si>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</si>
  <si>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</si>
  <si>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</si>
  <si>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</si>
  <si>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</si>
  <si>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</si>
  <si>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</si>
  <si>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</si>
  <si>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</si>
  <si>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</si>
  <si>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</si>
  <si>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</si>
  <si>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</si>
  <si>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</si>
  <si>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</si>
  <si>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</si>
  <si>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</si>
  <si>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</si>
  <si>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</si>
  <si>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</si>
  <si>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</si>
  <si>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</si>
  <si>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</si>
  <si>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</si>
  <si>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</si>
  <si>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</si>
  <si>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</si>
  <si>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</si>
  <si>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</si>
  <si>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</si>
  <si>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</si>
  <si>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</si>
  <si>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</si>
  <si>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</si>
  <si>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</si>
  <si>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</si>
  <si>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</si>
  <si>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</si>
  <si>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</si>
  <si>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</si>
  <si>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</si>
  <si>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</si>
  <si>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</si>
  <si>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</si>
  <si>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</si>
  <si>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</si>
  <si>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</si>
  <si>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</si>
  <si>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</si>
  <si>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</si>
  <si>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</si>
  <si>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</si>
  <si>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</si>
  <si>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</si>
  <si>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</si>
  <si>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</si>
  <si>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</si>
  <si>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</si>
  <si>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</si>
  <si>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</si>
  <si>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</si>
  <si>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</si>
  <si>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</si>
  <si>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</si>
  <si>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</si>
  <si>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</si>
  <si>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</si>
  <si>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</si>
  <si>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</si>
  <si>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</si>
  <si>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</si>
  <si>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</si>
  <si>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</si>
  <si>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</si>
  <si>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</si>
  <si>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</si>
  <si>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</si>
  <si>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</si>
  <si>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</si>
  <si>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</si>
  <si>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</si>
  <si>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</si>
  <si>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</si>
  <si>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</si>
  <si>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</si>
  <si>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</si>
  <si>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</si>
  <si>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</si>
  <si>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</si>
  <si>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</si>
  <si>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</si>
  <si>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</si>
  <si>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</si>
  <si>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</si>
  <si>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</si>
  <si>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</si>
  <si>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</si>
  <si>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</si>
  <si>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</si>
  <si>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</si>
  <si>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</si>
  <si>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</si>
  <si>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</si>
  <si>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</si>
  <si>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</si>
  <si>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</si>
  <si>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</si>
  <si>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</si>
  <si>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</si>
  <si>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</si>
  <si>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</si>
  <si>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</si>
  <si>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</si>
  <si>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</si>
  <si>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</si>
  <si>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</si>
  <si>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</si>
  <si>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</si>
  <si>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</si>
  <si>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</si>
  <si>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</si>
  <si>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</si>
  <si>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</si>
  <si>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</si>
  <si>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</si>
  <si>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</si>
  <si>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</si>
  <si>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</si>
  <si>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</si>
  <si>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</si>
  <si>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</si>
  <si>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</si>
  <si>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</si>
  <si>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</si>
  <si>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</si>
  <si>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</si>
  <si>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</si>
  <si>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</si>
  <si>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</si>
  <si>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</si>
  <si>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</si>
  <si>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</si>
  <si>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</si>
  <si>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</si>
  <si>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</si>
  <si>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</si>
  <si>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</si>
  <si>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</si>
  <si>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</si>
  <si>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</si>
  <si>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</si>
  <si>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</si>
  <si>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</si>
  <si>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</si>
  <si>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</si>
  <si>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</si>
  <si>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</si>
  <si>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</si>
  <si>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</si>
  <si>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</si>
  <si>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</si>
  <si>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</si>
  <si>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</si>
  <si>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</si>
  <si>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</si>
  <si>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</si>
  <si>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</si>
  <si>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</si>
  <si>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</si>
  <si>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</si>
  <si>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</si>
  <si>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</si>
  <si>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</si>
  <si>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</si>
  <si>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</si>
  <si>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</si>
  <si>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</si>
  <si>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</si>
  <si>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</si>
  <si>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</si>
  <si>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</si>
  <si>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</si>
  <si>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</si>
  <si>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</si>
  <si>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</si>
  <si>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</si>
  <si>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</si>
  <si>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3.2.3</t>
  </si>
  <si>
    <t>1.1.1</t>
  </si>
  <si>
    <t>1.1.2</t>
  </si>
  <si>
    <t>1.1.3</t>
  </si>
  <si>
    <t>3.1.4</t>
  </si>
  <si>
    <t>1.1.4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</si>
</sst>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8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1" t="str">
        <f>"Версия "&amp;GetVersion()</f>
        <v>Версия 2.1.2</v>
      </c>
      <c r="P2" s="241"/>
      <c r="Q2" s="242"/>
    </row>
    <row r="3" spans="2:17" s="22" customFormat="1" ht="30.75" customHeight="1">
      <c r="B3" s="23"/>
      <c r="C3" s="246" t="s">
        <v>35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9" t="s">
        <v>120</v>
      </c>
      <c r="D25" s="249"/>
      <c r="E25" s="249"/>
      <c r="F25" s="249"/>
      <c r="G25" s="249"/>
      <c r="H25" s="249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3" t="s">
        <v>121</v>
      </c>
      <c r="D26" s="243"/>
      <c r="E26" s="244" t="s">
        <v>258</v>
      </c>
      <c r="F26" s="245"/>
      <c r="G26" s="245"/>
      <c r="H26" s="245"/>
      <c r="I26" s="245"/>
      <c r="J26" s="245"/>
      <c r="K26" s="245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3" t="s">
        <v>122</v>
      </c>
      <c r="D27" s="243"/>
      <c r="E27" s="244" t="s">
        <v>695</v>
      </c>
      <c r="F27" s="245"/>
      <c r="G27" s="245"/>
      <c r="H27" s="245"/>
      <c r="I27" s="245"/>
      <c r="J27" s="245"/>
      <c r="K27" s="245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3" t="s">
        <v>30</v>
      </c>
      <c r="D28" s="243"/>
      <c r="E28" s="251" t="s">
        <v>805</v>
      </c>
      <c r="F28" s="245"/>
      <c r="G28" s="245"/>
      <c r="H28" s="245"/>
      <c r="I28" s="245"/>
      <c r="J28" s="245"/>
      <c r="K28" s="245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3" t="s">
        <v>123</v>
      </c>
      <c r="D29" s="243"/>
      <c r="E29" s="252" t="s">
        <v>807</v>
      </c>
      <c r="F29" s="253"/>
      <c r="G29" s="253"/>
      <c r="H29" s="253"/>
      <c r="I29" s="253"/>
      <c r="J29" s="253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3" t="s">
        <v>124</v>
      </c>
      <c r="D30" s="243"/>
      <c r="E30" s="253" t="s">
        <v>125</v>
      </c>
      <c r="F30" s="253"/>
      <c r="G30" s="253"/>
      <c r="H30" s="253"/>
      <c r="I30" s="253"/>
      <c r="J30" s="253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9" t="s">
        <v>126</v>
      </c>
      <c r="D32" s="249"/>
      <c r="E32" s="249"/>
      <c r="F32" s="249"/>
      <c r="G32" s="249"/>
      <c r="H32" s="249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3" t="s">
        <v>121</v>
      </c>
      <c r="D33" s="243"/>
      <c r="E33" s="244"/>
      <c r="F33" s="250"/>
      <c r="G33" s="250"/>
      <c r="H33" s="250"/>
      <c r="I33" s="250"/>
      <c r="J33" s="250"/>
      <c r="K33" s="250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3" t="s">
        <v>122</v>
      </c>
      <c r="D34" s="243"/>
      <c r="E34" s="254"/>
      <c r="F34" s="250"/>
      <c r="G34" s="250"/>
      <c r="H34" s="250"/>
      <c r="I34" s="250"/>
      <c r="J34" s="250"/>
      <c r="K34" s="250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3" t="s">
        <v>30</v>
      </c>
      <c r="D35" s="243"/>
      <c r="E35" s="255"/>
      <c r="F35" s="256"/>
      <c r="G35" s="256"/>
      <c r="H35" s="256"/>
      <c r="I35" s="256"/>
      <c r="J35" s="256"/>
      <c r="K35" s="256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3" t="s">
        <v>123</v>
      </c>
      <c r="D36" s="243"/>
      <c r="E36" s="252"/>
      <c r="F36" s="253"/>
      <c r="G36" s="253"/>
      <c r="H36" s="253"/>
      <c r="I36" s="253"/>
      <c r="J36" s="253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3" t="s">
        <v>124</v>
      </c>
      <c r="D37" s="243"/>
      <c r="E37" s="253"/>
      <c r="F37" s="253"/>
      <c r="G37" s="253"/>
      <c r="H37" s="253"/>
      <c r="I37" s="253"/>
      <c r="J37" s="253"/>
      <c r="K37" s="25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6" t="s">
        <v>199</v>
      </c>
      <c r="B2" s="286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6" t="s">
        <v>198</v>
      </c>
      <c r="B5" s="286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6" t="s">
        <v>200</v>
      </c>
      <c r="B8" s="286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7" t="s">
        <v>236</v>
      </c>
      <c r="B11" s="286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6" t="s">
        <v>242</v>
      </c>
      <c r="B15" s="286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6" t="s">
        <v>243</v>
      </c>
      <c r="B18" s="286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6" t="s">
        <v>244</v>
      </c>
      <c r="B21" s="286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7" t="s">
        <v>245</v>
      </c>
      <c r="B24" s="286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workbookViewId="0" topLeftCell="C8">
      <selection activeCell="J22" sqref="J2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2021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704</v>
      </c>
      <c r="G8" s="60" t="s">
        <v>13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501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57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1" t="s">
        <v>22</v>
      </c>
      <c r="F19" s="272"/>
      <c r="G19" s="40" t="s">
        <v>823</v>
      </c>
      <c r="H19" s="56"/>
    </row>
    <row r="20" spans="1:8" ht="30" customHeight="1">
      <c r="A20" s="62"/>
      <c r="D20" s="55"/>
      <c r="E20" s="264" t="s">
        <v>23</v>
      </c>
      <c r="F20" s="265"/>
      <c r="G20" s="41" t="s">
        <v>824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0" zoomScaleNormal="80" zoomScalePageLayoutView="0" workbookViewId="0" topLeftCell="A1">
      <pane xSplit="5" ySplit="15" topLeftCell="F11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54" sqref="J154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0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2022 года</v>
      </c>
      <c r="E9" s="281"/>
      <c r="F9" s="281"/>
      <c r="G9" s="281"/>
      <c r="H9" s="281"/>
      <c r="I9" s="281"/>
      <c r="J9" s="282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7" t="s">
        <v>203</v>
      </c>
      <c r="E17" s="278"/>
      <c r="F17" s="278"/>
      <c r="G17" s="278"/>
      <c r="H17" s="278"/>
      <c r="I17" s="278"/>
      <c r="J17" s="279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10809.049</v>
      </c>
      <c r="G18" s="224">
        <f>SUM(G19,G20,G28,G32)</f>
        <v>8490.252</v>
      </c>
      <c r="H18" s="224">
        <f>SUM(H19,H20,H28,H32)</f>
        <v>0</v>
      </c>
      <c r="I18" s="224">
        <f>SUM(I19,I20,I28,I32)</f>
        <v>2318.797</v>
      </c>
      <c r="J18" s="225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8954.176</v>
      </c>
      <c r="G20" s="226">
        <f>SUM(G21:G27)</f>
        <v>6697.913</v>
      </c>
      <c r="H20" s="226">
        <f>SUM(H21:H27)</f>
        <v>0</v>
      </c>
      <c r="I20" s="226">
        <f>SUM(I21:I27)</f>
        <v>2256.263</v>
      </c>
      <c r="J20" s="229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>SUM(G22:J22)</f>
        <v>7039.928999999999</v>
      </c>
      <c r="G22" s="227">
        <v>6697.913</v>
      </c>
      <c r="H22" s="227"/>
      <c r="I22" s="227">
        <v>342.016</v>
      </c>
      <c r="J22" s="228"/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559</v>
      </c>
      <c r="F23" s="226">
        <f>SUM(G23:J23)</f>
        <v>70.419</v>
      </c>
      <c r="G23" s="227"/>
      <c r="H23" s="227"/>
      <c r="I23" s="227">
        <v>70.419</v>
      </c>
      <c r="J23" s="228"/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>SUM(G24:J24)</f>
        <v>1336.613</v>
      </c>
      <c r="G24" s="227"/>
      <c r="H24" s="227"/>
      <c r="I24" s="227">
        <v>1336.613</v>
      </c>
      <c r="J24" s="228"/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>SUM(G25:J25)</f>
        <v>176.608</v>
      </c>
      <c r="G25" s="227"/>
      <c r="H25" s="227"/>
      <c r="I25" s="227">
        <v>176.608</v>
      </c>
      <c r="J25" s="228"/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642</v>
      </c>
      <c r="F26" s="226">
        <f>SUM(G26:J26)</f>
        <v>330.607</v>
      </c>
      <c r="G26" s="227"/>
      <c r="H26" s="227"/>
      <c r="I26" s="227">
        <v>330.607</v>
      </c>
      <c r="J26" s="228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6">
        <f>SUM(G28:J28)</f>
        <v>1854.873</v>
      </c>
      <c r="G28" s="226">
        <f>SUM(G29:G31)</f>
        <v>1792.339</v>
      </c>
      <c r="H28" s="226">
        <f>SUM(H29:H31)</f>
        <v>0</v>
      </c>
      <c r="I28" s="226">
        <f>SUM(I29:I31)</f>
        <v>62.534</v>
      </c>
      <c r="J28" s="229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20" t="s">
        <v>832</v>
      </c>
      <c r="D30" s="111" t="s">
        <v>838</v>
      </c>
      <c r="E30" s="153" t="s">
        <v>627</v>
      </c>
      <c r="F30" s="226">
        <f>SUM(G30:J30)</f>
        <v>1854.873</v>
      </c>
      <c r="G30" s="227">
        <v>1792.339</v>
      </c>
      <c r="H30" s="227"/>
      <c r="I30" s="227">
        <v>62.534</v>
      </c>
      <c r="J30" s="228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6">
        <f>SUM(G32:J32)</f>
        <v>0</v>
      </c>
      <c r="G32" s="227"/>
      <c r="H32" s="227"/>
      <c r="I32" s="227"/>
      <c r="J32" s="228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6">
        <f>SUM(H33:J33)</f>
        <v>7563.909444574752</v>
      </c>
      <c r="G33" s="132"/>
      <c r="H33" s="230">
        <f>H34</f>
        <v>0</v>
      </c>
      <c r="I33" s="230">
        <f>I34+I35</f>
        <v>4279.661448892737</v>
      </c>
      <c r="J33" s="229">
        <f>J34+J35+J36</f>
        <v>3284.247995682015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6">
        <f>SUM(H34:J34)</f>
        <v>4279.661448892737</v>
      </c>
      <c r="G34" s="132"/>
      <c r="H34" s="227"/>
      <c r="I34" s="227">
        <f>G18-G38-G64</f>
        <v>4279.661448892737</v>
      </c>
      <c r="J34" s="228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6">
        <f>SUM(I35:J35)</f>
        <v>0</v>
      </c>
      <c r="G35" s="132"/>
      <c r="H35" s="132"/>
      <c r="I35" s="227"/>
      <c r="J35" s="228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6">
        <f>SUM(J36)</f>
        <v>3284.247995682015</v>
      </c>
      <c r="G36" s="133"/>
      <c r="H36" s="133"/>
      <c r="I36" s="133"/>
      <c r="J36" s="231">
        <f>I34+I18-I38-I64</f>
        <v>3284.247995682015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6">
        <f>SUM(G38:J38)</f>
        <v>10411.813</v>
      </c>
      <c r="G38" s="230">
        <f>SUM(G39,G46,G52,G55,G58)</f>
        <v>4136.456</v>
      </c>
      <c r="H38" s="230">
        <f>SUM(H39,H46,H52,H55,H58)</f>
        <v>0</v>
      </c>
      <c r="I38" s="230">
        <f>SUM(I39,I46,I52,I55,I58)</f>
        <v>3168.1309999999994</v>
      </c>
      <c r="J38" s="229">
        <f>SUM(J39,J46,J52,J55,J58)</f>
        <v>3107.226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6">
        <f>SUM(G39:J39)</f>
        <v>6254.135</v>
      </c>
      <c r="G39" s="226">
        <f>SUM(G40:G45)</f>
        <v>986.34</v>
      </c>
      <c r="H39" s="226">
        <f>SUM(H40:H45)</f>
        <v>0</v>
      </c>
      <c r="I39" s="226">
        <f>SUM(I40:I45)</f>
        <v>2160.5689999999995</v>
      </c>
      <c r="J39" s="229">
        <f>SUM(J40:J45)</f>
        <v>3107.226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20" t="s">
        <v>832</v>
      </c>
      <c r="D41" s="111" t="s">
        <v>839</v>
      </c>
      <c r="E41" s="153" t="s">
        <v>731</v>
      </c>
      <c r="F41" s="226">
        <f>SUM(G41:J41)</f>
        <v>5189.401</v>
      </c>
      <c r="G41" s="227">
        <v>986.34</v>
      </c>
      <c r="H41" s="227"/>
      <c r="I41" s="227">
        <v>1234.3029999999999</v>
      </c>
      <c r="J41" s="228">
        <v>2968.758</v>
      </c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840</v>
      </c>
      <c r="E42" s="153" t="s">
        <v>361</v>
      </c>
      <c r="F42" s="226">
        <f>SUM(G42:J42)</f>
        <v>519.949</v>
      </c>
      <c r="G42" s="227">
        <v>0</v>
      </c>
      <c r="H42" s="227"/>
      <c r="I42" s="227">
        <v>394.131</v>
      </c>
      <c r="J42" s="228">
        <v>125.818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841</v>
      </c>
      <c r="E43" s="153" t="s">
        <v>762</v>
      </c>
      <c r="F43" s="226">
        <f>SUM(G43:J43)</f>
        <v>532.135</v>
      </c>
      <c r="G43" s="227"/>
      <c r="H43" s="227"/>
      <c r="I43" s="227">
        <v>532.135</v>
      </c>
      <c r="J43" s="228"/>
      <c r="K43" s="149"/>
    </row>
    <row r="44" spans="1:11" s="172" customFormat="1" ht="15" customHeight="1">
      <c r="A44" s="147"/>
      <c r="B44" s="129"/>
      <c r="C44" s="220" t="s">
        <v>832</v>
      </c>
      <c r="D44" s="111" t="s">
        <v>848</v>
      </c>
      <c r="E44" s="153" t="s">
        <v>386</v>
      </c>
      <c r="F44" s="226">
        <f>SUM(G44:J44)</f>
        <v>12.65</v>
      </c>
      <c r="G44" s="227"/>
      <c r="H44" s="227"/>
      <c r="I44" s="227"/>
      <c r="J44" s="228">
        <v>12.65</v>
      </c>
      <c r="K44" s="149"/>
    </row>
    <row r="45" spans="1:11" s="172" customFormat="1" ht="15" customHeight="1">
      <c r="A45" s="147"/>
      <c r="B45" s="129"/>
      <c r="C45" s="148"/>
      <c r="D45" s="156"/>
      <c r="E45" s="146" t="s">
        <v>197</v>
      </c>
      <c r="F45" s="152"/>
      <c r="G45" s="152"/>
      <c r="H45" s="152"/>
      <c r="I45" s="152"/>
      <c r="J45" s="157"/>
      <c r="K45" s="149"/>
    </row>
    <row r="46" spans="1:11" ht="24" customHeight="1">
      <c r="A46" s="127"/>
      <c r="B46" s="128"/>
      <c r="C46" s="103"/>
      <c r="D46" s="111" t="s">
        <v>174</v>
      </c>
      <c r="E46" s="94" t="s">
        <v>149</v>
      </c>
      <c r="F46" s="226">
        <f>SUM(G46:J46)</f>
        <v>4157.678</v>
      </c>
      <c r="G46" s="226">
        <f>SUM(G47:G51)</f>
        <v>3150.116</v>
      </c>
      <c r="H46" s="226">
        <f>SUM(H47:H51)</f>
        <v>0</v>
      </c>
      <c r="I46" s="226">
        <f>SUM(I47:I51)</f>
        <v>1007.562</v>
      </c>
      <c r="J46" s="229">
        <f>SUM(J47:J51)</f>
        <v>0</v>
      </c>
      <c r="K46" s="104"/>
    </row>
    <row r="47" spans="1:11" s="172" customFormat="1" ht="15" customHeight="1" hidden="1">
      <c r="A47" s="147"/>
      <c r="B47" s="129"/>
      <c r="C47" s="148"/>
      <c r="D47" s="154" t="s">
        <v>192</v>
      </c>
      <c r="E47" s="150"/>
      <c r="F47" s="150"/>
      <c r="G47" s="150"/>
      <c r="H47" s="150"/>
      <c r="I47" s="150"/>
      <c r="J47" s="155"/>
      <c r="K47" s="149"/>
    </row>
    <row r="48" spans="1:11" s="172" customFormat="1" ht="15" customHeight="1">
      <c r="A48" s="147"/>
      <c r="B48" s="129"/>
      <c r="C48" s="220" t="s">
        <v>832</v>
      </c>
      <c r="D48" s="111" t="s">
        <v>842</v>
      </c>
      <c r="E48" s="153" t="s">
        <v>711</v>
      </c>
      <c r="F48" s="226">
        <f>SUM(G48:J48)</f>
        <v>3823.2290000000003</v>
      </c>
      <c r="G48" s="227">
        <v>3150.116</v>
      </c>
      <c r="H48" s="227"/>
      <c r="I48" s="227">
        <v>673.113</v>
      </c>
      <c r="J48" s="228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843</v>
      </c>
      <c r="E49" s="153" t="s">
        <v>817</v>
      </c>
      <c r="F49" s="226">
        <f>SUM(G49:J49)</f>
        <v>25.064</v>
      </c>
      <c r="G49" s="227"/>
      <c r="H49" s="227"/>
      <c r="I49" s="227">
        <v>25.064</v>
      </c>
      <c r="J49" s="228"/>
      <c r="K49" s="149"/>
    </row>
    <row r="50" spans="1:11" s="172" customFormat="1" ht="15" customHeight="1">
      <c r="A50" s="147"/>
      <c r="B50" s="129"/>
      <c r="C50" s="220" t="s">
        <v>832</v>
      </c>
      <c r="D50" s="111" t="s">
        <v>844</v>
      </c>
      <c r="E50" s="153" t="s">
        <v>694</v>
      </c>
      <c r="F50" s="226">
        <f>SUM(G50:J50)</f>
        <v>309.385</v>
      </c>
      <c r="G50" s="227"/>
      <c r="H50" s="227"/>
      <c r="I50" s="227">
        <v>309.385</v>
      </c>
      <c r="J50" s="228"/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6">
        <f>SUM(G52:J52)</f>
        <v>0</v>
      </c>
      <c r="G52" s="226">
        <f>SUM(G53:G54)</f>
        <v>0</v>
      </c>
      <c r="H52" s="226">
        <f>SUM(H53:H54)</f>
        <v>0</v>
      </c>
      <c r="I52" s="226">
        <f>SUM(I53:I54)</f>
        <v>0</v>
      </c>
      <c r="J52" s="229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30">
        <f>SUM(G55:J55)</f>
        <v>0</v>
      </c>
      <c r="G55" s="230">
        <f>SUM(G56:G57)</f>
        <v>0</v>
      </c>
      <c r="H55" s="230">
        <f>SUM(H56:H57)</f>
        <v>0</v>
      </c>
      <c r="I55" s="230">
        <f>SUM(I56:I57)</f>
        <v>0</v>
      </c>
      <c r="J55" s="229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6">
        <f>SUM(G58:J58)</f>
        <v>0</v>
      </c>
      <c r="G58" s="226">
        <f>SUM(G59:G60)</f>
        <v>0</v>
      </c>
      <c r="H58" s="226">
        <f>SUM(H59:H60)</f>
        <v>0</v>
      </c>
      <c r="I58" s="226">
        <f>SUM(I59:I60)</f>
        <v>0</v>
      </c>
      <c r="J58" s="229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6">
        <f>SUM(G61:I61)</f>
        <v>7563.909444574752</v>
      </c>
      <c r="G61" s="230">
        <f>SUM(G34:J34)</f>
        <v>4279.661448892737</v>
      </c>
      <c r="H61" s="230">
        <f>SUM(G35:J35)</f>
        <v>0</v>
      </c>
      <c r="I61" s="230">
        <f>SUM(G36:J36)</f>
        <v>3284.247995682015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6">
        <f>SUM(G62:J62)</f>
        <v>0</v>
      </c>
      <c r="G62" s="227"/>
      <c r="H62" s="227"/>
      <c r="I62" s="227"/>
      <c r="J62" s="228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6">
        <f aca="true" t="shared" si="0" ref="F64:F70">SUM(G64:J64)</f>
        <v>397.23576</v>
      </c>
      <c r="G64" s="230">
        <f>SUM(G65:G66)</f>
        <v>74.13455110726356</v>
      </c>
      <c r="H64" s="230">
        <f>SUM(H65:H66)</f>
        <v>0</v>
      </c>
      <c r="I64" s="230">
        <f>SUM(I65:I66)</f>
        <v>146.07945321072356</v>
      </c>
      <c r="J64" s="229">
        <f>SUM(J65:J66)</f>
        <v>177.02175568201292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6">
        <f t="shared" si="0"/>
        <v>0</v>
      </c>
      <c r="G65" s="227"/>
      <c r="H65" s="227"/>
      <c r="I65" s="227"/>
      <c r="J65" s="228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6">
        <f t="shared" si="0"/>
        <v>397.23576</v>
      </c>
      <c r="G66" s="227">
        <v>74.13455110726356</v>
      </c>
      <c r="H66" s="227"/>
      <c r="I66" s="227">
        <v>146.07945321072356</v>
      </c>
      <c r="J66" s="228">
        <v>177.02175568201292</v>
      </c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6">
        <f t="shared" si="0"/>
        <v>0</v>
      </c>
      <c r="G68" s="227"/>
      <c r="H68" s="227"/>
      <c r="I68" s="227"/>
      <c r="J68" s="228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6">
        <f t="shared" si="0"/>
        <v>0</v>
      </c>
      <c r="G69" s="227"/>
      <c r="H69" s="227"/>
      <c r="I69" s="227"/>
      <c r="J69" s="228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2">
        <f t="shared" si="0"/>
        <v>0.0002400000011988368</v>
      </c>
      <c r="G70" s="233">
        <f>G18-G38-G61-G62-G64+G68-G69</f>
        <v>-3.836930773104541E-13</v>
      </c>
      <c r="H70" s="233">
        <f>H18+H33-H38-H61-H62-H64+H68-H69</f>
        <v>0</v>
      </c>
      <c r="I70" s="233">
        <f>I18+I33-I38-I61-I62-I64+I68-I69</f>
        <v>-1.7053025658242404E-13</v>
      </c>
      <c r="J70" s="234">
        <f>J18+J33-J38-J62-J64+J68-J69</f>
        <v>0.00024000000175306013</v>
      </c>
      <c r="K70" s="104"/>
    </row>
    <row r="71" spans="1:11" ht="18" customHeight="1" thickBot="1">
      <c r="A71" s="127"/>
      <c r="B71" s="128"/>
      <c r="C71" s="103"/>
      <c r="D71" s="277" t="s">
        <v>158</v>
      </c>
      <c r="E71" s="278"/>
      <c r="F71" s="278"/>
      <c r="G71" s="278"/>
      <c r="H71" s="278"/>
      <c r="I71" s="278"/>
      <c r="J71" s="279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3">
        <f>SUM(G72:J72)</f>
        <v>19.13106017699115</v>
      </c>
      <c r="G72" s="224">
        <f>SUM(G73,G74,G82,G86)</f>
        <v>15.026994690265486</v>
      </c>
      <c r="H72" s="224">
        <f>SUM(H73,H74,H82,H86)</f>
        <v>0</v>
      </c>
      <c r="I72" s="224">
        <f>SUM(I73,I74,I82,I86)</f>
        <v>4.104065486725664</v>
      </c>
      <c r="J72" s="225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6">
        <f>SUM(G73:J73)</f>
        <v>0</v>
      </c>
      <c r="G73" s="227"/>
      <c r="H73" s="227"/>
      <c r="I73" s="227"/>
      <c r="J73" s="228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6">
        <f>SUM(G74:J74)</f>
        <v>15.848099115044246</v>
      </c>
      <c r="G74" s="226">
        <f>SUM(G75:G81)</f>
        <v>11.854713274336282</v>
      </c>
      <c r="H74" s="226">
        <f>SUM(H75:H81)</f>
        <v>0</v>
      </c>
      <c r="I74" s="226">
        <f>SUM(I75:I81)</f>
        <v>3.9933858407079645</v>
      </c>
      <c r="J74" s="229">
        <f>SUM(J75:J81)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833</v>
      </c>
      <c r="E76" s="222" t="str">
        <f>IF('46 - передача'!$E$22="","",'46 - передача'!$E$22)</f>
        <v>АО "Россети Тюмень"</v>
      </c>
      <c r="F76" s="226">
        <f>SUM(G76:J76)</f>
        <v>12.460051327433627</v>
      </c>
      <c r="G76" s="227">
        <f aca="true" t="shared" si="1" ref="G76:J80">G22/565</f>
        <v>11.854713274336282</v>
      </c>
      <c r="H76" s="227">
        <f t="shared" si="1"/>
        <v>0</v>
      </c>
      <c r="I76" s="227">
        <f t="shared" si="1"/>
        <v>0.6053380530973451</v>
      </c>
      <c r="J76" s="228">
        <f t="shared" si="1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834</v>
      </c>
      <c r="E77" s="222" t="str">
        <f>IF('46 - передача'!$E$23="","",'46 - передача'!$E$23)</f>
        <v>ООО "Ремэнергостройсервис"</v>
      </c>
      <c r="F77" s="226">
        <f>SUM(G77:J77)</f>
        <v>0.12463539823008848</v>
      </c>
      <c r="G77" s="227">
        <f t="shared" si="1"/>
        <v>0</v>
      </c>
      <c r="H77" s="227">
        <f t="shared" si="1"/>
        <v>0</v>
      </c>
      <c r="I77" s="227">
        <f t="shared" si="1"/>
        <v>0.12463539823008848</v>
      </c>
      <c r="J77" s="228">
        <f t="shared" si="1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835</v>
      </c>
      <c r="E78" s="222" t="str">
        <f>IF('46 - передача'!$E$24="","",'46 - передача'!$E$24)</f>
        <v>АО "СУЭНКО"</v>
      </c>
      <c r="F78" s="226">
        <f>SUM(G78:J78)</f>
        <v>2.365686725663717</v>
      </c>
      <c r="G78" s="227">
        <f t="shared" si="1"/>
        <v>0</v>
      </c>
      <c r="H78" s="227">
        <f t="shared" si="1"/>
        <v>0</v>
      </c>
      <c r="I78" s="227">
        <f t="shared" si="1"/>
        <v>2.365686725663717</v>
      </c>
      <c r="J78" s="228">
        <f t="shared" si="1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836</v>
      </c>
      <c r="E79" s="222" t="str">
        <f>IF('46 - передача'!$E$25="","",'46 - передача'!$E$25)</f>
        <v>ООО "Дорстрой"</v>
      </c>
      <c r="F79" s="226">
        <f>SUM(G79:J79)</f>
        <v>0.31258053097345134</v>
      </c>
      <c r="G79" s="227">
        <f t="shared" si="1"/>
        <v>0</v>
      </c>
      <c r="H79" s="227">
        <f t="shared" si="1"/>
        <v>0</v>
      </c>
      <c r="I79" s="227">
        <f t="shared" si="1"/>
        <v>0.31258053097345134</v>
      </c>
      <c r="J79" s="228">
        <f t="shared" si="1"/>
        <v>0</v>
      </c>
      <c r="K79" s="149"/>
    </row>
    <row r="80" spans="1:11" s="172" customFormat="1" ht="15" customHeight="1">
      <c r="A80" s="147"/>
      <c r="B80" s="129"/>
      <c r="C80" s="221" t="s">
        <v>832</v>
      </c>
      <c r="D80" s="111" t="s">
        <v>837</v>
      </c>
      <c r="E80" s="222" t="str">
        <f>IF('46 - передача'!$E$26="","",'46 - передача'!$E$26)</f>
        <v>ООО "Газпром энерго"</v>
      </c>
      <c r="F80" s="226">
        <f>SUM(G80:J80)</f>
        <v>0.5851451327433629</v>
      </c>
      <c r="G80" s="227">
        <f t="shared" si="1"/>
        <v>0</v>
      </c>
      <c r="H80" s="227">
        <f t="shared" si="1"/>
        <v>0</v>
      </c>
      <c r="I80" s="227">
        <f t="shared" si="1"/>
        <v>0.5851451327433629</v>
      </c>
      <c r="J80" s="228">
        <f t="shared" si="1"/>
        <v>0</v>
      </c>
      <c r="K80" s="149"/>
    </row>
    <row r="81" spans="1:11" s="172" customFormat="1" ht="15" customHeight="1">
      <c r="A81" s="147"/>
      <c r="B81" s="129"/>
      <c r="C81" s="148"/>
      <c r="D81" s="156"/>
      <c r="E81" s="206" t="s">
        <v>196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226">
        <f>SUM(G82:J82)</f>
        <v>3.2829610619469025</v>
      </c>
      <c r="G82" s="226">
        <f>SUM(G83:G85)</f>
        <v>3.1722814159292034</v>
      </c>
      <c r="H82" s="226">
        <f>SUM(H83:H85)</f>
        <v>0</v>
      </c>
      <c r="I82" s="226">
        <f>SUM(I83:I85)</f>
        <v>0.11067964601769911</v>
      </c>
      <c r="J82" s="229">
        <f>SUM(J83:J85)</f>
        <v>0</v>
      </c>
      <c r="K82" s="104"/>
    </row>
    <row r="83" spans="1:11" s="172" customFormat="1" ht="15" customHeight="1" hidden="1">
      <c r="A83" s="147"/>
      <c r="B83" s="129"/>
      <c r="C83" s="148"/>
      <c r="D83" s="154" t="s">
        <v>190</v>
      </c>
      <c r="E83" s="150"/>
      <c r="F83" s="150"/>
      <c r="G83" s="150"/>
      <c r="H83" s="150"/>
      <c r="I83" s="150"/>
      <c r="J83" s="155"/>
      <c r="K83" s="149"/>
    </row>
    <row r="84" spans="1:11" s="172" customFormat="1" ht="15" customHeight="1">
      <c r="A84" s="147"/>
      <c r="B84" s="129"/>
      <c r="C84" s="221" t="s">
        <v>832</v>
      </c>
      <c r="D84" s="111" t="s">
        <v>838</v>
      </c>
      <c r="E84" s="222" t="str">
        <f>IF('46 - передача'!$E$30="","",'46 - передача'!$E$30)</f>
        <v>ОАО "Фортум" (Тюменская ТЭЦ-1)</v>
      </c>
      <c r="F84" s="226">
        <f>SUM(G84:J84)</f>
        <v>3.2829610619469025</v>
      </c>
      <c r="G84" s="227">
        <f>G30/565</f>
        <v>3.1722814159292034</v>
      </c>
      <c r="H84" s="227">
        <f>H30/565</f>
        <v>0</v>
      </c>
      <c r="I84" s="227">
        <f>I30/565</f>
        <v>0.11067964601769911</v>
      </c>
      <c r="J84" s="228">
        <f>J30/565</f>
        <v>0</v>
      </c>
      <c r="K84" s="149"/>
    </row>
    <row r="85" spans="1:11" s="172" customFormat="1" ht="15" customHeight="1">
      <c r="A85" s="147"/>
      <c r="B85" s="129"/>
      <c r="C85" s="148"/>
      <c r="D85" s="156"/>
      <c r="E85" s="206" t="s">
        <v>195</v>
      </c>
      <c r="F85" s="152"/>
      <c r="G85" s="152"/>
      <c r="H85" s="152"/>
      <c r="I85" s="152"/>
      <c r="J85" s="157"/>
      <c r="K85" s="14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226">
        <f>SUM(G86:J86)</f>
        <v>0</v>
      </c>
      <c r="G86" s="227"/>
      <c r="H86" s="227"/>
      <c r="I86" s="227"/>
      <c r="J86" s="228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226">
        <f>SUM(H87:J87)</f>
        <v>13.387450344380085</v>
      </c>
      <c r="G87" s="145"/>
      <c r="H87" s="230">
        <f>H88</f>
        <v>0</v>
      </c>
      <c r="I87" s="230">
        <f>I88+I89</f>
        <v>7.57462203343847</v>
      </c>
      <c r="J87" s="229">
        <f>J88+J89+J90</f>
        <v>5.812828310941614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226">
        <f>SUM(H88:J88)</f>
        <v>7.57462203343847</v>
      </c>
      <c r="G88" s="145"/>
      <c r="H88" s="227"/>
      <c r="I88" s="227">
        <f>G72-G92-G118</f>
        <v>7.57462203343847</v>
      </c>
      <c r="J88" s="228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226">
        <f>SUM(I89:J89)</f>
        <v>0</v>
      </c>
      <c r="G89" s="145"/>
      <c r="H89" s="145"/>
      <c r="I89" s="227"/>
      <c r="J89" s="228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226">
        <f>SUM(J90)</f>
        <v>5.812828310941614</v>
      </c>
      <c r="G90" s="145"/>
      <c r="H90" s="145"/>
      <c r="I90" s="145"/>
      <c r="J90" s="228">
        <f>I87+I72-I92-I118</f>
        <v>5.812828310941614</v>
      </c>
      <c r="K90" s="104"/>
    </row>
    <row r="91" spans="1:11" ht="9" customHeight="1">
      <c r="A91" s="127"/>
      <c r="B91" s="128"/>
      <c r="C91" s="103"/>
      <c r="D91" s="202"/>
      <c r="E91" s="203"/>
      <c r="F91" s="204"/>
      <c r="G91" s="205"/>
      <c r="H91" s="205"/>
      <c r="I91" s="205"/>
      <c r="J91" s="208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226">
        <f>SUM(G92:J92)</f>
        <v>18.427987610619468</v>
      </c>
      <c r="G92" s="230">
        <f>SUM(G93,G100,G106,G109,G112)</f>
        <v>7.321161061946903</v>
      </c>
      <c r="H92" s="230">
        <f>SUM(H93,H100,H106,H109,H112)</f>
        <v>0</v>
      </c>
      <c r="I92" s="230">
        <f>SUM(I93,I100,I106,I109,I112)</f>
        <v>5.6073115044247785</v>
      </c>
      <c r="J92" s="229">
        <f>SUM(J93,J100,J106,J109,J112)</f>
        <v>5.499515044247787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226">
        <f>SUM(G93:J93)</f>
        <v>11.069265486725662</v>
      </c>
      <c r="G93" s="226">
        <f>SUM(G94:G99)</f>
        <v>1.7457345132743363</v>
      </c>
      <c r="H93" s="226">
        <f>SUM(H94:H99)</f>
        <v>0</v>
      </c>
      <c r="I93" s="226">
        <f>SUM(I94:I99)</f>
        <v>3.8240159292035396</v>
      </c>
      <c r="J93" s="229">
        <f>SUM(J94:J99)</f>
        <v>5.499515044247787</v>
      </c>
      <c r="K93" s="104"/>
    </row>
    <row r="94" spans="1:11" s="172" customFormat="1" ht="15" customHeight="1" hidden="1">
      <c r="A94" s="147"/>
      <c r="B94" s="129"/>
      <c r="C94" s="148"/>
      <c r="D94" s="154" t="s">
        <v>191</v>
      </c>
      <c r="E94" s="150"/>
      <c r="F94" s="150"/>
      <c r="G94" s="150"/>
      <c r="H94" s="150"/>
      <c r="I94" s="150"/>
      <c r="J94" s="155"/>
      <c r="K94" s="149"/>
    </row>
    <row r="95" spans="1:11" s="172" customFormat="1" ht="15" customHeight="1">
      <c r="A95" s="147"/>
      <c r="B95" s="129"/>
      <c r="C95" s="221" t="s">
        <v>832</v>
      </c>
      <c r="D95" s="111" t="s">
        <v>839</v>
      </c>
      <c r="E95" s="222" t="str">
        <f>IF('46 - передача'!$E$41="","",'46 - передача'!$E$41)</f>
        <v>АО "Газпром энергосбыт Тюмень"</v>
      </c>
      <c r="F95" s="226">
        <f>SUM(G95:J95)</f>
        <v>9.184780530973452</v>
      </c>
      <c r="G95" s="227">
        <f aca="true" t="shared" si="2" ref="G95:J97">G41/565</f>
        <v>1.7457345132743363</v>
      </c>
      <c r="H95" s="227">
        <f t="shared" si="2"/>
        <v>0</v>
      </c>
      <c r="I95" s="227">
        <f t="shared" si="2"/>
        <v>2.1846070796460175</v>
      </c>
      <c r="J95" s="228">
        <f t="shared" si="2"/>
        <v>5.254438938053097</v>
      </c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840</v>
      </c>
      <c r="E96" s="222" t="str">
        <f>IF('46 - передача'!$E$42="","",'46 - передача'!$E$42)</f>
        <v>АО "Энергосбытовая компания "Восток"</v>
      </c>
      <c r="F96" s="226">
        <f>SUM(G96:J96)</f>
        <v>0.9202637168141593</v>
      </c>
      <c r="G96" s="227">
        <f t="shared" si="2"/>
        <v>0</v>
      </c>
      <c r="H96" s="227">
        <f t="shared" si="2"/>
        <v>0</v>
      </c>
      <c r="I96" s="227">
        <f t="shared" si="2"/>
        <v>0.6975769911504425</v>
      </c>
      <c r="J96" s="228">
        <f t="shared" si="2"/>
        <v>0.2226867256637168</v>
      </c>
      <c r="K96" s="149"/>
    </row>
    <row r="97" spans="1:11" s="172" customFormat="1" ht="15" customHeight="1">
      <c r="A97" s="147"/>
      <c r="B97" s="129"/>
      <c r="C97" s="221" t="s">
        <v>832</v>
      </c>
      <c r="D97" s="111" t="s">
        <v>841</v>
      </c>
      <c r="E97" s="222" t="str">
        <f>IF('46 - передача'!$E$43="","",'46 - передача'!$E$43)</f>
        <v>ООО "Энергокомплекс"</v>
      </c>
      <c r="F97" s="226">
        <f>SUM(G97:J97)</f>
        <v>0.9418318584070796</v>
      </c>
      <c r="G97" s="227">
        <f t="shared" si="2"/>
        <v>0</v>
      </c>
      <c r="H97" s="227">
        <f t="shared" si="2"/>
        <v>0</v>
      </c>
      <c r="I97" s="227">
        <f t="shared" si="2"/>
        <v>0.9418318584070796</v>
      </c>
      <c r="J97" s="228">
        <f t="shared" si="2"/>
        <v>0</v>
      </c>
      <c r="K97" s="149"/>
    </row>
    <row r="98" spans="1:11" s="172" customFormat="1" ht="15" customHeight="1">
      <c r="A98" s="147"/>
      <c r="B98" s="129"/>
      <c r="C98" s="221" t="s">
        <v>832</v>
      </c>
      <c r="D98" s="111" t="s">
        <v>848</v>
      </c>
      <c r="E98" s="222" t="str">
        <f>IF('46 - передача'!$E$44="","",'46 - передача'!$E$44)</f>
        <v>ООО "МагнитЭнерго"</v>
      </c>
      <c r="F98" s="226">
        <f>SUM(G98:J98)</f>
        <v>0.022389380530973453</v>
      </c>
      <c r="G98" s="227"/>
      <c r="H98" s="227"/>
      <c r="I98" s="227">
        <f>I44/565</f>
        <v>0</v>
      </c>
      <c r="J98" s="228">
        <f>J44/565</f>
        <v>0.022389380530973453</v>
      </c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6">
        <f>SUM(G100:J100)</f>
        <v>7.358722123893806</v>
      </c>
      <c r="G100" s="226">
        <f>SUM(G101:G105)</f>
        <v>5.575426548672566</v>
      </c>
      <c r="H100" s="226">
        <f>SUM(H101:H105)</f>
        <v>0</v>
      </c>
      <c r="I100" s="226">
        <f>SUM(I101:I105)</f>
        <v>1.783295575221239</v>
      </c>
      <c r="J100" s="229">
        <f>SUM(J101:J105)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21" t="s">
        <v>832</v>
      </c>
      <c r="D102" s="111" t="s">
        <v>842</v>
      </c>
      <c r="E102" s="222" t="str">
        <f>IF('46 - передача'!$E$48="","",'46 - передача'!$E$48)</f>
        <v>АО "СУЭНКО"</v>
      </c>
      <c r="F102" s="226">
        <f>SUM(G102:J102)</f>
        <v>6.766776991150443</v>
      </c>
      <c r="G102" s="227">
        <f aca="true" t="shared" si="3" ref="G102:J104">G48/565</f>
        <v>5.575426548672566</v>
      </c>
      <c r="H102" s="227">
        <f t="shared" si="3"/>
        <v>0</v>
      </c>
      <c r="I102" s="227">
        <f t="shared" si="3"/>
        <v>1.1913504424778762</v>
      </c>
      <c r="J102" s="228">
        <f t="shared" si="3"/>
        <v>0</v>
      </c>
      <c r="K102" s="149"/>
    </row>
    <row r="103" spans="1:11" s="172" customFormat="1" ht="15" customHeight="1">
      <c r="A103" s="147"/>
      <c r="B103" s="129"/>
      <c r="C103" s="221" t="s">
        <v>832</v>
      </c>
      <c r="D103" s="111" t="s">
        <v>843</v>
      </c>
      <c r="E103" s="222" t="str">
        <f>IF('46 - передача'!$E$49="","",'46 - передача'!$E$49)</f>
        <v>ООО "Тюменская электросетевая компания"</v>
      </c>
      <c r="F103" s="226">
        <f>SUM(G103:J103)</f>
        <v>0.044361061946902654</v>
      </c>
      <c r="G103" s="227">
        <f t="shared" si="3"/>
        <v>0</v>
      </c>
      <c r="H103" s="227">
        <f t="shared" si="3"/>
        <v>0</v>
      </c>
      <c r="I103" s="227">
        <f t="shared" si="3"/>
        <v>0.044361061946902654</v>
      </c>
      <c r="J103" s="228">
        <f t="shared" si="3"/>
        <v>0</v>
      </c>
      <c r="K103" s="149"/>
    </row>
    <row r="104" spans="1:11" s="172" customFormat="1" ht="15" customHeight="1">
      <c r="A104" s="147"/>
      <c r="B104" s="129"/>
      <c r="C104" s="221" t="s">
        <v>832</v>
      </c>
      <c r="D104" s="111" t="s">
        <v>844</v>
      </c>
      <c r="E104" s="222" t="str">
        <f>IF('46 - передача'!$E$50="","",'46 - передача'!$E$50)</f>
        <v>ООО "Региональная энергетическая компания"</v>
      </c>
      <c r="F104" s="226">
        <f>SUM(G104:J104)</f>
        <v>0.5475840707964602</v>
      </c>
      <c r="G104" s="227">
        <f t="shared" si="3"/>
        <v>0</v>
      </c>
      <c r="H104" s="227">
        <f t="shared" si="3"/>
        <v>0</v>
      </c>
      <c r="I104" s="227">
        <f t="shared" si="3"/>
        <v>0.5475840707964602</v>
      </c>
      <c r="J104" s="228">
        <f t="shared" si="3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6">
        <f>SUM(G106:J106)</f>
        <v>0</v>
      </c>
      <c r="G106" s="226">
        <f>SUM(G107:G108)</f>
        <v>0</v>
      </c>
      <c r="H106" s="226">
        <f>SUM(H107:H108)</f>
        <v>0</v>
      </c>
      <c r="I106" s="226">
        <f>SUM(I107:I108)</f>
        <v>0</v>
      </c>
      <c r="J106" s="229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30">
        <f>SUM(G109:J109)</f>
        <v>0</v>
      </c>
      <c r="G109" s="230">
        <f>SUM(G110:G111)</f>
        <v>0</v>
      </c>
      <c r="H109" s="230">
        <f>SUM(H110:H111)</f>
        <v>0</v>
      </c>
      <c r="I109" s="230">
        <f>SUM(I110:I111)</f>
        <v>0</v>
      </c>
      <c r="J109" s="229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6">
        <f>SUM(G112:J112)</f>
        <v>0</v>
      </c>
      <c r="G112" s="226">
        <f>SUM(G113:G114)</f>
        <v>0</v>
      </c>
      <c r="H112" s="226">
        <f>SUM(H113:H114)</f>
        <v>0</v>
      </c>
      <c r="I112" s="226">
        <f>SUM(I113:I114)</f>
        <v>0</v>
      </c>
      <c r="J112" s="229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6">
        <f>SUM(G115:I115)</f>
        <v>13.387450344380085</v>
      </c>
      <c r="G115" s="230">
        <f>SUM(G88:J88)</f>
        <v>7.57462203343847</v>
      </c>
      <c r="H115" s="230">
        <f>SUM(G89:J89)</f>
        <v>0</v>
      </c>
      <c r="I115" s="230">
        <f>SUM(G90:J90)</f>
        <v>5.812828310941614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6">
        <f aca="true" t="shared" si="4" ref="F116:F124">SUM(G116:J116)</f>
        <v>0</v>
      </c>
      <c r="G116" s="227"/>
      <c r="H116" s="227"/>
      <c r="I116" s="227"/>
      <c r="J116" s="228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6">
        <f>SUM(G118:J118)</f>
        <v>0.7030721415929204</v>
      </c>
      <c r="G118" s="230">
        <f>SUM(G119:G120)</f>
        <v>0.1312115948801125</v>
      </c>
      <c r="H118" s="230">
        <f>SUM(H119:H120)</f>
        <v>0</v>
      </c>
      <c r="I118" s="230">
        <f>SUM(I119:I120)</f>
        <v>0.2585477047977408</v>
      </c>
      <c r="J118" s="229">
        <f>SUM(J119:J120)</f>
        <v>0.31331284191506714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6">
        <f t="shared" si="4"/>
        <v>0</v>
      </c>
      <c r="G119" s="227"/>
      <c r="H119" s="227"/>
      <c r="I119" s="227"/>
      <c r="J119" s="228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6">
        <f t="shared" si="4"/>
        <v>0.7030721415929204</v>
      </c>
      <c r="G120" s="227">
        <f>G66/565</f>
        <v>0.1312115948801125</v>
      </c>
      <c r="H120" s="227">
        <f>H66/565</f>
        <v>0</v>
      </c>
      <c r="I120" s="227">
        <f>I66/565</f>
        <v>0.2585477047977408</v>
      </c>
      <c r="J120" s="228">
        <f>J66/565</f>
        <v>0.31331284191506714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6">
        <f t="shared" si="4"/>
        <v>0</v>
      </c>
      <c r="G122" s="227"/>
      <c r="H122" s="227"/>
      <c r="I122" s="227"/>
      <c r="J122" s="228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6">
        <f t="shared" si="4"/>
        <v>0</v>
      </c>
      <c r="G123" s="227"/>
      <c r="H123" s="227"/>
      <c r="I123" s="227"/>
      <c r="J123" s="228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5">
        <f t="shared" si="4"/>
        <v>4.2477876036062234E-07</v>
      </c>
      <c r="G124" s="236">
        <f>G72-G92-G115-G116-G118+G122-G123</f>
        <v>1.942890293094024E-16</v>
      </c>
      <c r="H124" s="236">
        <f>H72+H87-H92-H115-H116-H118+H122-H123</f>
        <v>0</v>
      </c>
      <c r="I124" s="236">
        <f>I72+I87-I92-I115-I116-I118+I122-I123</f>
        <v>3.3306690738754696E-16</v>
      </c>
      <c r="J124" s="237">
        <f>J72+J87-J92-J116-J118+J122-J123</f>
        <v>4.247787598332664E-07</v>
      </c>
      <c r="K124" s="104"/>
    </row>
    <row r="125" spans="1:11" ht="18" customHeight="1" thickBot="1">
      <c r="A125" s="127"/>
      <c r="B125" s="128"/>
      <c r="C125" s="103"/>
      <c r="D125" s="283" t="s">
        <v>185</v>
      </c>
      <c r="E125" s="284"/>
      <c r="F125" s="284"/>
      <c r="G125" s="284"/>
      <c r="H125" s="284"/>
      <c r="I125" s="284"/>
      <c r="J125" s="285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8">
        <f>SUM(G126:J126)</f>
        <v>11.069265486725662</v>
      </c>
      <c r="G126" s="227">
        <f>G93</f>
        <v>1.7457345132743363</v>
      </c>
      <c r="H126" s="227">
        <f>H93</f>
        <v>0</v>
      </c>
      <c r="I126" s="227">
        <f>I93</f>
        <v>3.8240159292035396</v>
      </c>
      <c r="J126" s="228">
        <f>J93</f>
        <v>5.499515044247787</v>
      </c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6">
        <f>SUM(G127:J127)</f>
        <v>0</v>
      </c>
      <c r="G127" s="227"/>
      <c r="H127" s="227"/>
      <c r="I127" s="227"/>
      <c r="J127" s="228"/>
      <c r="K127" s="104"/>
    </row>
    <row r="128" spans="1:11" ht="18" customHeight="1" thickBot="1">
      <c r="A128" s="127"/>
      <c r="B128" s="128"/>
      <c r="C128" s="103"/>
      <c r="D128" s="277" t="s">
        <v>205</v>
      </c>
      <c r="E128" s="278"/>
      <c r="F128" s="278"/>
      <c r="G128" s="278"/>
      <c r="H128" s="278"/>
      <c r="I128" s="278"/>
      <c r="J128" s="279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4">
        <f>SUM(G129:J129)</f>
        <v>9820.42426868144</v>
      </c>
      <c r="G129" s="239">
        <f>SUM(G130,G137,G140)</f>
        <v>1478.21639504</v>
      </c>
      <c r="H129" s="239">
        <f>SUM(H130,H137,H140)</f>
        <v>0</v>
      </c>
      <c r="I129" s="239">
        <f>SUM(I130,I137,I140)</f>
        <v>5594.484243573481</v>
      </c>
      <c r="J129" s="240">
        <f>SUM(J130,J137,J140)</f>
        <v>2747.7236300679597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30">
        <f>SUM(G130:J130)</f>
        <v>9820.42426868144</v>
      </c>
      <c r="G130" s="230">
        <f>SUM(G131:G136)</f>
        <v>1478.21639504</v>
      </c>
      <c r="H130" s="230">
        <f>SUM(H131:H136)</f>
        <v>0</v>
      </c>
      <c r="I130" s="230">
        <f>SUM(I131:I136)</f>
        <v>5594.484243573481</v>
      </c>
      <c r="J130" s="229">
        <f>SUM(J131:J136)</f>
        <v>2747.7236300679597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845</v>
      </c>
      <c r="E132" s="153" t="s">
        <v>731</v>
      </c>
      <c r="F132" s="226">
        <f>SUM(G132:J132)</f>
        <v>7112.513649041961</v>
      </c>
      <c r="G132" s="227">
        <v>1478.21639504</v>
      </c>
      <c r="H132" s="227">
        <v>0</v>
      </c>
      <c r="I132" s="227">
        <v>2957.03224499</v>
      </c>
      <c r="J132" s="228">
        <v>2677.26500901196</v>
      </c>
      <c r="K132" s="149"/>
    </row>
    <row r="133" spans="1:11" s="172" customFormat="1" ht="15" customHeight="1">
      <c r="A133" s="147"/>
      <c r="B133" s="129"/>
      <c r="C133" s="220" t="s">
        <v>832</v>
      </c>
      <c r="D133" s="111" t="s">
        <v>846</v>
      </c>
      <c r="E133" s="153" t="s">
        <v>361</v>
      </c>
      <c r="F133" s="226">
        <f>SUM(G133:J133)</f>
        <v>987.5723237634809</v>
      </c>
      <c r="G133" s="227">
        <v>0</v>
      </c>
      <c r="H133" s="227">
        <v>0</v>
      </c>
      <c r="I133" s="227">
        <v>948.9832786834809</v>
      </c>
      <c r="J133" s="228">
        <v>38.58904508</v>
      </c>
      <c r="K133" s="149"/>
    </row>
    <row r="134" spans="1:11" s="172" customFormat="1" ht="15" customHeight="1">
      <c r="A134" s="147"/>
      <c r="B134" s="129"/>
      <c r="C134" s="220" t="s">
        <v>832</v>
      </c>
      <c r="D134" s="111" t="s">
        <v>847</v>
      </c>
      <c r="E134" s="153" t="s">
        <v>762</v>
      </c>
      <c r="F134" s="226">
        <f>SUM(G134:J134)</f>
        <v>1688.4687199000002</v>
      </c>
      <c r="G134" s="227"/>
      <c r="H134" s="227"/>
      <c r="I134" s="227">
        <v>1688.4687199000002</v>
      </c>
      <c r="J134" s="228"/>
      <c r="K134" s="149"/>
    </row>
    <row r="135" spans="1:11" s="172" customFormat="1" ht="15" customHeight="1">
      <c r="A135" s="147"/>
      <c r="B135" s="129"/>
      <c r="C135" s="220" t="s">
        <v>832</v>
      </c>
      <c r="D135" s="111" t="s">
        <v>849</v>
      </c>
      <c r="E135" s="153" t="s">
        <v>386</v>
      </c>
      <c r="F135" s="226">
        <f>SUM(G135:J135)</f>
        <v>31.869575975999997</v>
      </c>
      <c r="G135" s="227"/>
      <c r="H135" s="227"/>
      <c r="I135" s="227"/>
      <c r="J135" s="228">
        <v>31.869575975999997</v>
      </c>
      <c r="K135" s="149"/>
    </row>
    <row r="136" spans="1:11" s="172" customFormat="1" ht="15" customHeight="1">
      <c r="A136" s="147"/>
      <c r="B136" s="129"/>
      <c r="C136" s="148"/>
      <c r="D136" s="156"/>
      <c r="E136" s="146" t="s">
        <v>197</v>
      </c>
      <c r="F136" s="152"/>
      <c r="G136" s="152"/>
      <c r="H136" s="152"/>
      <c r="I136" s="152"/>
      <c r="J136" s="157"/>
      <c r="K136" s="149"/>
    </row>
    <row r="137" spans="1:11" ht="24" customHeight="1">
      <c r="A137" s="128"/>
      <c r="B137" s="128"/>
      <c r="C137" s="103"/>
      <c r="D137" s="111" t="s">
        <v>167</v>
      </c>
      <c r="E137" s="175" t="s">
        <v>213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04"/>
    </row>
    <row r="138" spans="1:11" s="172" customFormat="1" ht="15" customHeight="1" hidden="1">
      <c r="A138" s="147" t="s">
        <v>212</v>
      </c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148"/>
      <c r="D139" s="176"/>
      <c r="E139" s="146" t="s">
        <v>196</v>
      </c>
      <c r="F139" s="177"/>
      <c r="G139" s="177"/>
      <c r="H139" s="177"/>
      <c r="I139" s="177"/>
      <c r="J139" s="178"/>
      <c r="K139" s="149"/>
    </row>
    <row r="140" spans="1:11" s="172" customFormat="1" ht="24" customHeight="1">
      <c r="A140" s="147"/>
      <c r="B140" s="129"/>
      <c r="C140" s="148"/>
      <c r="D140" s="111" t="s">
        <v>168</v>
      </c>
      <c r="E140" s="175" t="s">
        <v>207</v>
      </c>
      <c r="F140" s="230">
        <f>SUM(G140:J140)</f>
        <v>0</v>
      </c>
      <c r="G140" s="230">
        <f>SUM(G141:G142)</f>
        <v>0</v>
      </c>
      <c r="H140" s="230">
        <f>SUM(H141:H142)</f>
        <v>0</v>
      </c>
      <c r="I140" s="230">
        <f>SUM(I141:I142)</f>
        <v>0</v>
      </c>
      <c r="J140" s="229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 thickBot="1">
      <c r="A142" s="129"/>
      <c r="B142" s="129"/>
      <c r="C142" s="148"/>
      <c r="D142" s="179"/>
      <c r="E142" s="146" t="s">
        <v>210</v>
      </c>
      <c r="F142" s="180"/>
      <c r="G142" s="180"/>
      <c r="H142" s="180"/>
      <c r="I142" s="180"/>
      <c r="J142" s="181"/>
      <c r="K142" s="149"/>
    </row>
    <row r="143" spans="1:11" s="172" customFormat="1" ht="18" customHeight="1" thickBot="1">
      <c r="A143" s="129"/>
      <c r="B143" s="129"/>
      <c r="C143" s="148"/>
      <c r="D143" s="277" t="s">
        <v>208</v>
      </c>
      <c r="E143" s="278"/>
      <c r="F143" s="278"/>
      <c r="G143" s="278"/>
      <c r="H143" s="278"/>
      <c r="I143" s="278"/>
      <c r="J143" s="279"/>
      <c r="K143" s="149"/>
    </row>
    <row r="144" spans="1:11" s="172" customFormat="1" ht="24" customHeight="1">
      <c r="A144" s="129"/>
      <c r="B144" s="129"/>
      <c r="C144" s="148"/>
      <c r="D144" s="111" t="s">
        <v>138</v>
      </c>
      <c r="E144" s="144" t="s">
        <v>141</v>
      </c>
      <c r="F144" s="230">
        <f>SUM(G144:J144)</f>
        <v>0</v>
      </c>
      <c r="G144" s="226">
        <f>SUM(G145:G146)</f>
        <v>0</v>
      </c>
      <c r="H144" s="226">
        <f>SUM(H145:H146)</f>
        <v>0</v>
      </c>
      <c r="I144" s="226">
        <f>SUM(I145:I146)</f>
        <v>0</v>
      </c>
      <c r="J144" s="229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194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6"/>
      <c r="E146" s="146" t="s">
        <v>237</v>
      </c>
      <c r="F146" s="177"/>
      <c r="G146" s="177"/>
      <c r="H146" s="177"/>
      <c r="I146" s="177"/>
      <c r="J146" s="178"/>
      <c r="K146" s="149"/>
    </row>
    <row r="147" spans="1:11" ht="18" customHeight="1" thickBot="1">
      <c r="A147" s="128"/>
      <c r="B147" s="168"/>
      <c r="C147" s="148"/>
      <c r="D147" s="277" t="s">
        <v>209</v>
      </c>
      <c r="E147" s="278"/>
      <c r="F147" s="278"/>
      <c r="G147" s="278"/>
      <c r="H147" s="278"/>
      <c r="I147" s="278"/>
      <c r="J147" s="279"/>
      <c r="K147" s="149"/>
    </row>
    <row r="148" spans="3:11" ht="30" customHeight="1">
      <c r="C148" s="148"/>
      <c r="D148" s="134" t="s">
        <v>138</v>
      </c>
      <c r="E148" s="182" t="s">
        <v>184</v>
      </c>
      <c r="F148" s="224">
        <f>SUM(G148:J148)</f>
        <v>10995.367146060002</v>
      </c>
      <c r="G148" s="223">
        <f>SUM(G149,G156,G159)</f>
        <v>1723.9053251999999</v>
      </c>
      <c r="H148" s="223">
        <f>SUM(H149,H156,H159)</f>
        <v>0</v>
      </c>
      <c r="I148" s="223">
        <f>SUM(I149,I156,I159)</f>
        <v>6188.416513370001</v>
      </c>
      <c r="J148" s="225">
        <f>SUM(J149,J156,J159)</f>
        <v>3083.0453074900006</v>
      </c>
      <c r="K148" s="149"/>
    </row>
    <row r="149" spans="3:11" ht="24" customHeight="1">
      <c r="C149" s="148"/>
      <c r="D149" s="111" t="s">
        <v>166</v>
      </c>
      <c r="E149" s="175" t="s">
        <v>206</v>
      </c>
      <c r="F149" s="230">
        <f>SUM(G149:J149)</f>
        <v>10995.367146060002</v>
      </c>
      <c r="G149" s="230">
        <f>SUM(G150:G155)</f>
        <v>1723.9053251999999</v>
      </c>
      <c r="H149" s="230">
        <f>SUM(H150:H155)</f>
        <v>0</v>
      </c>
      <c r="I149" s="230">
        <f>SUM(I150:I155)</f>
        <v>6188.416513370001</v>
      </c>
      <c r="J149" s="229">
        <f>SUM(J150:J155)</f>
        <v>3083.0453074900006</v>
      </c>
      <c r="K149" s="149"/>
    </row>
    <row r="150" spans="1:11" s="172" customFormat="1" ht="15" customHeight="1" hidden="1">
      <c r="A150" s="147"/>
      <c r="B150" s="129"/>
      <c r="C150" s="148"/>
      <c r="D150" s="154" t="s">
        <v>211</v>
      </c>
      <c r="E150" s="150"/>
      <c r="F150" s="150"/>
      <c r="G150" s="150"/>
      <c r="H150" s="150"/>
      <c r="I150" s="150"/>
      <c r="J150" s="155"/>
      <c r="K150" s="149"/>
    </row>
    <row r="151" spans="1:11" s="172" customFormat="1" ht="15" customHeight="1">
      <c r="A151" s="147"/>
      <c r="B151" s="129"/>
      <c r="C151" s="221" t="s">
        <v>832</v>
      </c>
      <c r="D151" s="111" t="s">
        <v>845</v>
      </c>
      <c r="E151" s="222" t="str">
        <f>IF('46 - передача'!$E$132="","",'46 - передача'!$E$132)</f>
        <v>АО "Газпром энергосбыт Тюмень"</v>
      </c>
      <c r="F151" s="226">
        <f>SUM(G151:J151)</f>
        <v>8221.16529488</v>
      </c>
      <c r="G151" s="227">
        <v>1723.9053251999999</v>
      </c>
      <c r="H151" s="227">
        <f>H132</f>
        <v>0</v>
      </c>
      <c r="I151" s="227">
        <v>3505.39480179</v>
      </c>
      <c r="J151" s="227">
        <v>2991.8651678900005</v>
      </c>
      <c r="K151" s="149"/>
    </row>
    <row r="152" spans="1:11" s="172" customFormat="1" ht="15" customHeight="1">
      <c r="A152" s="147"/>
      <c r="B152" s="129"/>
      <c r="C152" s="221" t="s">
        <v>832</v>
      </c>
      <c r="D152" s="111" t="s">
        <v>846</v>
      </c>
      <c r="E152" s="222" t="str">
        <f>IF('46 - передача'!$E$133="","",'46 - передача'!$E$133)</f>
        <v>АО "Энергосбытовая компания "Восток"</v>
      </c>
      <c r="F152" s="226">
        <f>SUM(G152:J152)</f>
        <v>1105.87200208</v>
      </c>
      <c r="G152" s="227">
        <f>G133</f>
        <v>0</v>
      </c>
      <c r="H152" s="227">
        <f>H133</f>
        <v>0</v>
      </c>
      <c r="I152" s="227">
        <v>1055.5080994799998</v>
      </c>
      <c r="J152" s="227">
        <v>50.363902599999996</v>
      </c>
      <c r="K152" s="149"/>
    </row>
    <row r="153" spans="1:11" s="172" customFormat="1" ht="15" customHeight="1">
      <c r="A153" s="147"/>
      <c r="B153" s="129"/>
      <c r="C153" s="221" t="s">
        <v>832</v>
      </c>
      <c r="D153" s="111" t="s">
        <v>847</v>
      </c>
      <c r="E153" s="222" t="str">
        <f>IF('46 - передача'!$E$134="","",'46 - передача'!$E$134)</f>
        <v>ООО "Энергокомплекс"</v>
      </c>
      <c r="F153" s="226">
        <f>SUM(G153:J153)</f>
        <v>1627.5136121</v>
      </c>
      <c r="G153" s="227">
        <f>G134</f>
        <v>0</v>
      </c>
      <c r="H153" s="227">
        <f>H134</f>
        <v>0</v>
      </c>
      <c r="I153" s="227">
        <v>1627.5136121</v>
      </c>
      <c r="J153" s="227">
        <f>J134</f>
        <v>0</v>
      </c>
      <c r="K153" s="149"/>
    </row>
    <row r="154" spans="1:11" s="172" customFormat="1" ht="15" customHeight="1">
      <c r="A154" s="147"/>
      <c r="B154" s="129"/>
      <c r="C154" s="221" t="s">
        <v>832</v>
      </c>
      <c r="D154" s="111" t="s">
        <v>849</v>
      </c>
      <c r="E154" s="222" t="str">
        <f>IF('46 - передача'!$E$135="","",'46 - передача'!$E$135)</f>
        <v>ООО "МагнитЭнерго"</v>
      </c>
      <c r="F154" s="226">
        <f>SUM(G154:J154)</f>
        <v>40.816237</v>
      </c>
      <c r="G154" s="227"/>
      <c r="H154" s="227"/>
      <c r="I154" s="227"/>
      <c r="J154" s="227">
        <v>40.816237</v>
      </c>
      <c r="K154" s="149"/>
    </row>
    <row r="155" spans="3:11" ht="15" customHeight="1">
      <c r="C155" s="148"/>
      <c r="D155" s="156"/>
      <c r="E155" s="206" t="s">
        <v>197</v>
      </c>
      <c r="F155" s="152"/>
      <c r="G155" s="152"/>
      <c r="H155" s="152"/>
      <c r="I155" s="152"/>
      <c r="J155" s="157"/>
      <c r="K155" s="149"/>
    </row>
    <row r="156" spans="3:11" ht="24" customHeight="1">
      <c r="C156" s="148"/>
      <c r="D156" s="111" t="s">
        <v>167</v>
      </c>
      <c r="E156" s="175" t="s">
        <v>213</v>
      </c>
      <c r="F156" s="230">
        <f>SUM(G156:J156)</f>
        <v>0</v>
      </c>
      <c r="G156" s="230">
        <f>SUM(G157:G158)</f>
        <v>0</v>
      </c>
      <c r="H156" s="230">
        <f>SUM(H157:H158)</f>
        <v>0</v>
      </c>
      <c r="I156" s="230">
        <f>SUM(I157:I158)</f>
        <v>0</v>
      </c>
      <c r="J156" s="229">
        <f>SUM(J157:J158)</f>
        <v>0</v>
      </c>
      <c r="K156" s="149"/>
    </row>
    <row r="157" spans="1:11" s="172" customFormat="1" ht="13.5" customHeight="1">
      <c r="A157" s="147"/>
      <c r="B157" s="129"/>
      <c r="C157" s="148"/>
      <c r="D157" s="154" t="s">
        <v>189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76"/>
      <c r="E158" s="206" t="s">
        <v>196</v>
      </c>
      <c r="F158" s="177"/>
      <c r="G158" s="177"/>
      <c r="H158" s="177"/>
      <c r="I158" s="177"/>
      <c r="J158" s="178"/>
      <c r="K158" s="149"/>
    </row>
    <row r="159" spans="3:11" ht="24" customHeight="1">
      <c r="C159" s="148"/>
      <c r="D159" s="111" t="s">
        <v>168</v>
      </c>
      <c r="E159" s="175" t="s">
        <v>207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190</v>
      </c>
      <c r="E160" s="150"/>
      <c r="F160" s="150"/>
      <c r="G160" s="150"/>
      <c r="H160" s="150"/>
      <c r="I160" s="150"/>
      <c r="J160" s="155"/>
      <c r="K160" s="149"/>
    </row>
    <row r="161" spans="3:11" ht="15" customHeight="1">
      <c r="C161" s="148"/>
      <c r="D161" s="183"/>
      <c r="E161" s="206" t="s">
        <v>210</v>
      </c>
      <c r="F161" s="184"/>
      <c r="G161" s="184"/>
      <c r="H161" s="184"/>
      <c r="I161" s="184"/>
      <c r="J161" s="185"/>
      <c r="K161" s="149"/>
    </row>
    <row r="162" spans="1:11" ht="9" customHeight="1">
      <c r="A162" s="127"/>
      <c r="B162" s="128"/>
      <c r="C162" s="103"/>
      <c r="D162" s="202"/>
      <c r="E162" s="203"/>
      <c r="F162" s="204"/>
      <c r="G162" s="205"/>
      <c r="H162" s="205"/>
      <c r="I162" s="205"/>
      <c r="J162" s="208"/>
      <c r="K162" s="104"/>
    </row>
    <row r="163" spans="3:11" ht="30" customHeight="1">
      <c r="C163" s="148"/>
      <c r="D163" s="111" t="s">
        <v>137</v>
      </c>
      <c r="E163" s="144" t="s">
        <v>202</v>
      </c>
      <c r="F163" s="230">
        <f>SUM(G163:J163)</f>
        <v>0</v>
      </c>
      <c r="G163" s="230">
        <f>SUM(G164:G165)</f>
        <v>0</v>
      </c>
      <c r="H163" s="230">
        <f>SUM(H164:H165)</f>
        <v>0</v>
      </c>
      <c r="I163" s="230">
        <f>SUM(I164:I165)</f>
        <v>0</v>
      </c>
      <c r="J163" s="229">
        <f>SUM(J164:J165)</f>
        <v>0</v>
      </c>
      <c r="K163" s="149"/>
    </row>
    <row r="164" spans="1:11" s="172" customFormat="1" ht="15" customHeight="1">
      <c r="A164" s="147"/>
      <c r="B164" s="129"/>
      <c r="C164" s="148"/>
      <c r="D164" s="154" t="s">
        <v>201</v>
      </c>
      <c r="E164" s="150"/>
      <c r="F164" s="150"/>
      <c r="G164" s="150"/>
      <c r="H164" s="150"/>
      <c r="I164" s="150"/>
      <c r="J164" s="155"/>
      <c r="K164" s="149"/>
    </row>
    <row r="165" spans="3:11" ht="15" customHeight="1" thickBot="1">
      <c r="C165" s="148"/>
      <c r="D165" s="179"/>
      <c r="E165" s="209" t="s">
        <v>237</v>
      </c>
      <c r="F165" s="180"/>
      <c r="G165" s="180"/>
      <c r="H165" s="180"/>
      <c r="I165" s="180"/>
      <c r="J165" s="181"/>
      <c r="K165" s="149"/>
    </row>
    <row r="166" spans="3:11" ht="11.25">
      <c r="C166" s="191"/>
      <c r="D166" s="192"/>
      <c r="E166" s="193"/>
      <c r="F166" s="194"/>
      <c r="G166" s="194"/>
      <c r="H166" s="194"/>
      <c r="I166" s="194"/>
      <c r="J166" s="194"/>
      <c r="K166" s="195"/>
    </row>
  </sheetData>
  <sheetProtection password="FA9C" sheet="1" objects="1" scenarios="1" formatColumns="0" formatRows="0"/>
  <mergeCells count="7">
    <mergeCell ref="D143:J143"/>
    <mergeCell ref="D147:J147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62 G126:J127 J117 G116:J116 G119:J120 G122:J123 J121 G19:J19 G32:J32 H34:J34 J36:J37 I35:J35 G88:J90 G87 J91 G86:J86 G68:J69 G65:J66 G62:J62 G73:J73 J67 J63 G22:J26 G76:J80 G30:J30 G84:J84 G132:J135 G41:J44 G48:J50 G102:J104 G95:J98 G151:J154">
      <formula1>-999999999999999000000000</formula1>
      <formula2>9.99999999999999E+23</formula2>
    </dataValidation>
    <dataValidation type="decimal" allowBlank="1" showInputMessage="1" showErrorMessage="1" sqref="G162:I162 G121:I121 G117:I117 I36:I37 H35:H37 G33:G37 G91:I91 G67:I67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8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4 E132:E135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6" location="'46 - передача'!A1" tooltip="Добавить сетевую компанию (передача)" display="Добавить сетевую компанию (передача)"/>
    <hyperlink ref="E45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34" location="'46 - передача'!$A$1" tooltip="Удалить" display="Удалить"/>
    <hyperlink ref="C44" location="'46 - передача'!$A$1" tooltip="Удалить" display="Удалить"/>
    <hyperlink ref="C135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2022-11-14T10:33:41Z</cp:lastPrinted>
  <dcterms:created xsi:type="dcterms:W3CDTF">2009-01-25T23:42:29Z</dcterms:created>
  <dcterms:modified xsi:type="dcterms:W3CDTF">2022-12-19T09:01:22Z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